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220" yWindow="795" windowWidth="13815" windowHeight="7350" activeTab="2"/>
  </bookViews>
  <sheets>
    <sheet name="直接法による年齢調整死亡率" sheetId="1" r:id="rId1"/>
    <sheet name="ＳＭＲおよび間接法による年齢調整死亡率" sheetId="2" r:id="rId2"/>
    <sheet name="平均余命" sheetId="3" r:id="rId3"/>
  </sheets>
  <definedNames/>
  <calcPr fullCalcOnLoad="1"/>
</workbook>
</file>

<file path=xl/sharedStrings.xml><?xml version="1.0" encoding="utf-8"?>
<sst xmlns="http://schemas.openxmlformats.org/spreadsheetml/2006/main" count="110" uniqueCount="85">
  <si>
    <t>0歳</t>
  </si>
  <si>
    <t>5-9</t>
  </si>
  <si>
    <t>1-4</t>
  </si>
  <si>
    <t>10-14</t>
  </si>
  <si>
    <t>15-19</t>
  </si>
  <si>
    <t>20-24</t>
  </si>
  <si>
    <t>25-29</t>
  </si>
  <si>
    <t>30-34</t>
  </si>
  <si>
    <t>35-39</t>
  </si>
  <si>
    <t>40-44</t>
  </si>
  <si>
    <t>45-49</t>
  </si>
  <si>
    <t>50-54</t>
  </si>
  <si>
    <t>55-59</t>
  </si>
  <si>
    <t>60-64</t>
  </si>
  <si>
    <t>65-69</t>
  </si>
  <si>
    <t>70-74</t>
  </si>
  <si>
    <t>75-79</t>
  </si>
  <si>
    <t>80-84</t>
  </si>
  <si>
    <t>85-</t>
  </si>
  <si>
    <t>人口</t>
  </si>
  <si>
    <t>死亡数</t>
  </si>
  <si>
    <t>1年目</t>
  </si>
  <si>
    <t>2年目</t>
  </si>
  <si>
    <t>3年目</t>
  </si>
  <si>
    <t>4年目</t>
  </si>
  <si>
    <t>5年目</t>
  </si>
  <si>
    <t>合計</t>
  </si>
  <si>
    <t>nMx</t>
  </si>
  <si>
    <t>n*nMx</t>
  </si>
  <si>
    <t>1-nAx</t>
  </si>
  <si>
    <t>1+n*(1-nAx)*nMx</t>
  </si>
  <si>
    <t>nQx</t>
  </si>
  <si>
    <t>lx</t>
  </si>
  <si>
    <t>nDx</t>
  </si>
  <si>
    <t>nAx</t>
  </si>
  <si>
    <t>(lx-nDx)*n</t>
  </si>
  <si>
    <t>nAx*nDx*n</t>
  </si>
  <si>
    <t>nLx</t>
  </si>
  <si>
    <t>Tx</t>
  </si>
  <si>
    <t>平均余命</t>
  </si>
  <si>
    <t>0-4歳</t>
  </si>
  <si>
    <t>5-9</t>
  </si>
  <si>
    <t>10-14</t>
  </si>
  <si>
    <t>15-19</t>
  </si>
  <si>
    <t>20-24</t>
  </si>
  <si>
    <t>25-29</t>
  </si>
  <si>
    <t>30-34</t>
  </si>
  <si>
    <t>35-39</t>
  </si>
  <si>
    <t>40-44</t>
  </si>
  <si>
    <t>45-49</t>
  </si>
  <si>
    <t>50-54</t>
  </si>
  <si>
    <t>55-59</t>
  </si>
  <si>
    <t>60-64</t>
  </si>
  <si>
    <t>65-69</t>
  </si>
  <si>
    <t>70-74</t>
  </si>
  <si>
    <t>75-79</t>
  </si>
  <si>
    <t>80-84</t>
  </si>
  <si>
    <t>85-</t>
  </si>
  <si>
    <t>基準人口（千人）</t>
  </si>
  <si>
    <t>Ａ県人口</t>
  </si>
  <si>
    <t>Ａ県死亡数</t>
  </si>
  <si>
    <t>Ａ県死亡率（人口千対）</t>
  </si>
  <si>
    <t>期待死亡数</t>
  </si>
  <si>
    <t>基準人口死亡率（10万対）</t>
  </si>
  <si>
    <t>Ａ市人口</t>
  </si>
  <si>
    <t>Ａ市死亡数</t>
  </si>
  <si>
    <t>B市人口</t>
  </si>
  <si>
    <t>B市死亡数</t>
  </si>
  <si>
    <t>H市</t>
  </si>
  <si>
    <t>定数</t>
  </si>
  <si>
    <t>人口千対</t>
  </si>
  <si>
    <t>A市のSMR</t>
  </si>
  <si>
    <t>Ｂ市のSMR</t>
  </si>
  <si>
    <t>ＳＭＲを求めるには，観察集団の年齢階級別死亡数は不要である</t>
  </si>
  <si>
    <t>観察集団</t>
  </si>
  <si>
    <t>もし，観察集団の年齢階級死亡率が基準集団の年齢階級別死亡率と同じだったら，</t>
  </si>
  <si>
    <t>ＳＭＲは100になったであろう．しかしSMR/100倍高かったので，</t>
  </si>
  <si>
    <t>実際の死亡率も基準人口の粗死亡率のSMR/100倍であろう</t>
  </si>
  <si>
    <t>これが間接法による年齢調整死亡率である．</t>
  </si>
  <si>
    <t>基準人口死亡数</t>
  </si>
  <si>
    <t>人口千対</t>
  </si>
  <si>
    <t>Ａ市の死亡率は</t>
  </si>
  <si>
    <t>直接法</t>
  </si>
  <si>
    <t>年齢調整死亡率　↑</t>
  </si>
  <si>
    <t>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</si>
</sst>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0_ "/>
    <numFmt numFmtId="178" formatCode="0_ "/>
  </numFmts>
  <fonts count="36">
    <font>
      <sz val="11"/>
      <name val="ＭＳ Ｐゴシック"/>
      <family val="3"/>
    </font>
    <font>
      <sz val="11"/>
      <color indexed="8"/>
      <name val="ＭＳ Ｐゴシック"/>
      <family val="3"/>
    </font>
    <font>
      <sz val="6"/>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1">
    <xf numFmtId="0" fontId="0" fillId="0" borderId="0" xfId="0" applyAlignment="1">
      <alignment/>
    </xf>
    <xf numFmtId="56" fontId="0" fillId="0" borderId="0" xfId="0" applyNumberFormat="1" applyAlignment="1" quotePrefix="1">
      <alignment/>
    </xf>
    <xf numFmtId="0" fontId="0" fillId="0" borderId="0" xfId="0" applyAlignment="1" quotePrefix="1">
      <alignment/>
    </xf>
    <xf numFmtId="0" fontId="0" fillId="33" borderId="0" xfId="0" applyFill="1" applyAlignment="1">
      <alignment/>
    </xf>
    <xf numFmtId="0" fontId="0" fillId="0" borderId="10" xfId="0" applyBorder="1" applyAlignment="1">
      <alignment/>
    </xf>
    <xf numFmtId="176" fontId="0" fillId="0" borderId="10" xfId="0" applyNumberFormat="1" applyBorder="1" applyAlignment="1">
      <alignment/>
    </xf>
    <xf numFmtId="176" fontId="0" fillId="33" borderId="10" xfId="0" applyNumberFormat="1" applyFill="1" applyBorder="1" applyAlignment="1">
      <alignment/>
    </xf>
    <xf numFmtId="0" fontId="0" fillId="0" borderId="10" xfId="0" applyBorder="1" applyAlignment="1" quotePrefix="1">
      <alignment/>
    </xf>
    <xf numFmtId="177" fontId="0" fillId="0" borderId="0" xfId="0" applyNumberFormat="1" applyAlignment="1">
      <alignment/>
    </xf>
    <xf numFmtId="178" fontId="0" fillId="0" borderId="0" xfId="0" applyNumberFormat="1" applyAlignment="1">
      <alignment/>
    </xf>
    <xf numFmtId="176" fontId="0" fillId="0" borderId="0" xfId="0" applyNumberForma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3"/>
  <sheetViews>
    <sheetView zoomScalePageLayoutView="0" workbookViewId="0" topLeftCell="A1">
      <selection activeCell="E21" sqref="E21"/>
    </sheetView>
  </sheetViews>
  <sheetFormatPr defaultColWidth="9.00390625" defaultRowHeight="13.5"/>
  <cols>
    <col min="1" max="1" width="12.375" style="0" bestFit="1" customWidth="1"/>
    <col min="2" max="2" width="15.25390625" style="0" bestFit="1" customWidth="1"/>
    <col min="3" max="3" width="8.50390625" style="0" bestFit="1" customWidth="1"/>
    <col min="4" max="4" width="10.375" style="0" bestFit="1" customWidth="1"/>
    <col min="5" max="5" width="21.00390625" style="0" bestFit="1" customWidth="1"/>
    <col min="6" max="6" width="15.125" style="0" bestFit="1" customWidth="1"/>
  </cols>
  <sheetData>
    <row r="1" spans="2:6" ht="13.5">
      <c r="B1" t="s">
        <v>58</v>
      </c>
      <c r="C1" t="s">
        <v>59</v>
      </c>
      <c r="D1" t="s">
        <v>60</v>
      </c>
      <c r="E1" t="s">
        <v>61</v>
      </c>
      <c r="F1" t="s">
        <v>62</v>
      </c>
    </row>
    <row r="2" spans="1:6" ht="13.5">
      <c r="A2" s="2" t="s">
        <v>40</v>
      </c>
      <c r="B2">
        <v>8180</v>
      </c>
      <c r="C2">
        <v>443252</v>
      </c>
      <c r="D2">
        <v>587</v>
      </c>
      <c r="E2" s="5">
        <f>D2/C2*1000</f>
        <v>1.3243031052313359</v>
      </c>
      <c r="F2" s="5">
        <f>E2*B2</f>
        <v>10832.799400792328</v>
      </c>
    </row>
    <row r="3" spans="1:6" ht="13.5">
      <c r="A3" s="2" t="s">
        <v>41</v>
      </c>
      <c r="B3">
        <v>8338</v>
      </c>
      <c r="C3">
        <v>512197</v>
      </c>
      <c r="D3">
        <v>100</v>
      </c>
      <c r="E3" s="5">
        <f aca="true" t="shared" si="0" ref="E3:E20">D3/C3*1000</f>
        <v>0.19523737936770422</v>
      </c>
      <c r="F3" s="5">
        <f aca="true" t="shared" si="1" ref="F3:F19">E3*B3</f>
        <v>1627.8892691679177</v>
      </c>
    </row>
    <row r="4" spans="1:6" ht="13.5">
      <c r="A4" s="2" t="s">
        <v>42</v>
      </c>
      <c r="B4">
        <v>8497</v>
      </c>
      <c r="C4">
        <v>630959</v>
      </c>
      <c r="D4">
        <v>116</v>
      </c>
      <c r="E4" s="5">
        <f t="shared" si="0"/>
        <v>0.18384712794333705</v>
      </c>
      <c r="F4" s="5">
        <f t="shared" si="1"/>
        <v>1562.149046134535</v>
      </c>
    </row>
    <row r="5" spans="1:6" ht="13.5">
      <c r="A5" s="2" t="s">
        <v>43</v>
      </c>
      <c r="B5">
        <v>8655</v>
      </c>
      <c r="C5">
        <v>599073</v>
      </c>
      <c r="D5">
        <v>260</v>
      </c>
      <c r="E5" s="5">
        <f t="shared" si="0"/>
        <v>0.4340038693114195</v>
      </c>
      <c r="F5" s="5">
        <f t="shared" si="1"/>
        <v>3756.3034888903358</v>
      </c>
    </row>
    <row r="6" spans="1:6" ht="13.5">
      <c r="A6" s="2" t="s">
        <v>44</v>
      </c>
      <c r="B6">
        <v>8814</v>
      </c>
      <c r="C6">
        <v>597200</v>
      </c>
      <c r="D6">
        <v>294</v>
      </c>
      <c r="E6" s="5">
        <f t="shared" si="0"/>
        <v>0.492297387809779</v>
      </c>
      <c r="F6" s="5">
        <f t="shared" si="1"/>
        <v>4339.109176155392</v>
      </c>
    </row>
    <row r="7" spans="1:6" ht="13.5">
      <c r="A7" s="2" t="s">
        <v>45</v>
      </c>
      <c r="B7">
        <v>8972</v>
      </c>
      <c r="C7">
        <v>507291</v>
      </c>
      <c r="D7">
        <v>269</v>
      </c>
      <c r="E7" s="5">
        <f t="shared" si="0"/>
        <v>0.5302676373127061</v>
      </c>
      <c r="F7" s="5">
        <f t="shared" si="1"/>
        <v>4757.561241969599</v>
      </c>
    </row>
    <row r="8" spans="1:6" ht="13.5">
      <c r="A8" s="2" t="s">
        <v>46</v>
      </c>
      <c r="B8">
        <v>9130</v>
      </c>
      <c r="C8">
        <v>570427</v>
      </c>
      <c r="D8">
        <v>355</v>
      </c>
      <c r="E8" s="5">
        <f t="shared" si="0"/>
        <v>0.6223408078509608</v>
      </c>
      <c r="F8" s="5">
        <f t="shared" si="1"/>
        <v>5681.971575679272</v>
      </c>
    </row>
    <row r="9" spans="1:6" ht="13.5">
      <c r="A9" s="2" t="s">
        <v>47</v>
      </c>
      <c r="B9">
        <v>9289</v>
      </c>
      <c r="C9">
        <v>707035</v>
      </c>
      <c r="D9">
        <v>649</v>
      </c>
      <c r="E9" s="5">
        <f t="shared" si="0"/>
        <v>0.9179177834194913</v>
      </c>
      <c r="F9" s="5">
        <f t="shared" si="1"/>
        <v>8526.538290183655</v>
      </c>
    </row>
    <row r="10" spans="1:6" ht="13.5">
      <c r="A10" s="2" t="s">
        <v>48</v>
      </c>
      <c r="B10">
        <v>9400</v>
      </c>
      <c r="C10">
        <v>630581</v>
      </c>
      <c r="D10">
        <v>957</v>
      </c>
      <c r="E10" s="5">
        <f t="shared" si="0"/>
        <v>1.5176480103269843</v>
      </c>
      <c r="F10" s="5">
        <f t="shared" si="1"/>
        <v>14265.891297073653</v>
      </c>
    </row>
    <row r="11" spans="1:6" ht="13.5">
      <c r="A11" s="2" t="s">
        <v>49</v>
      </c>
      <c r="B11">
        <v>8651</v>
      </c>
      <c r="C11">
        <v>538363</v>
      </c>
      <c r="D11">
        <v>1351</v>
      </c>
      <c r="E11" s="5">
        <f t="shared" si="0"/>
        <v>2.5094592310392803</v>
      </c>
      <c r="F11" s="5">
        <f t="shared" si="1"/>
        <v>21709.331807720813</v>
      </c>
    </row>
    <row r="12" spans="1:6" ht="13.5">
      <c r="A12" s="2" t="s">
        <v>50</v>
      </c>
      <c r="B12">
        <v>7616</v>
      </c>
      <c r="C12">
        <v>465510</v>
      </c>
      <c r="D12">
        <v>2000</v>
      </c>
      <c r="E12" s="5">
        <f t="shared" si="0"/>
        <v>4.29636312861163</v>
      </c>
      <c r="F12" s="5">
        <f t="shared" si="1"/>
        <v>32721.101587506175</v>
      </c>
    </row>
    <row r="13" spans="1:6" ht="13.5">
      <c r="A13" s="2" t="s">
        <v>51</v>
      </c>
      <c r="B13">
        <v>6581</v>
      </c>
      <c r="C13">
        <v>369451</v>
      </c>
      <c r="D13">
        <v>2421</v>
      </c>
      <c r="E13" s="5">
        <f t="shared" si="0"/>
        <v>6.552966428565629</v>
      </c>
      <c r="F13" s="5">
        <f t="shared" si="1"/>
        <v>43125.07206639041</v>
      </c>
    </row>
    <row r="14" spans="1:6" ht="13.5">
      <c r="A14" s="2" t="s">
        <v>52</v>
      </c>
      <c r="B14">
        <v>5546</v>
      </c>
      <c r="C14">
        <v>263969</v>
      </c>
      <c r="D14">
        <v>2515</v>
      </c>
      <c r="E14" s="5">
        <f t="shared" si="0"/>
        <v>9.52763392671109</v>
      </c>
      <c r="F14" s="5">
        <f t="shared" si="1"/>
        <v>52840.25775753971</v>
      </c>
    </row>
    <row r="15" spans="1:6" ht="13.5">
      <c r="A15" s="2" t="s">
        <v>53</v>
      </c>
      <c r="B15">
        <v>4511</v>
      </c>
      <c r="C15">
        <v>197985</v>
      </c>
      <c r="D15">
        <v>3075</v>
      </c>
      <c r="E15" s="5">
        <f t="shared" si="0"/>
        <v>15.531479657549815</v>
      </c>
      <c r="F15" s="5">
        <f t="shared" si="1"/>
        <v>70062.50473520721</v>
      </c>
    </row>
    <row r="16" spans="1:6" ht="13.5">
      <c r="A16" s="2" t="s">
        <v>54</v>
      </c>
      <c r="B16">
        <v>3476</v>
      </c>
      <c r="C16">
        <v>161132</v>
      </c>
      <c r="D16">
        <v>4169</v>
      </c>
      <c r="E16" s="5">
        <f t="shared" si="0"/>
        <v>25.873197130303105</v>
      </c>
      <c r="F16" s="5">
        <f t="shared" si="1"/>
        <v>89935.23322493359</v>
      </c>
    </row>
    <row r="17" spans="1:6" ht="13.5">
      <c r="A17" s="2" t="s">
        <v>55</v>
      </c>
      <c r="B17">
        <v>2441</v>
      </c>
      <c r="C17">
        <v>104498</v>
      </c>
      <c r="D17">
        <v>5023</v>
      </c>
      <c r="E17" s="5">
        <f t="shared" si="0"/>
        <v>48.067905605848914</v>
      </c>
      <c r="F17" s="5">
        <f t="shared" si="1"/>
        <v>117333.7575838772</v>
      </c>
    </row>
    <row r="18" spans="1:6" ht="13.5">
      <c r="A18" s="2" t="s">
        <v>56</v>
      </c>
      <c r="B18">
        <v>1406</v>
      </c>
      <c r="C18">
        <v>51332</v>
      </c>
      <c r="D18">
        <v>5234</v>
      </c>
      <c r="E18" s="5">
        <f t="shared" si="0"/>
        <v>101.96368736850307</v>
      </c>
      <c r="F18" s="5">
        <f t="shared" si="1"/>
        <v>143360.94444011533</v>
      </c>
    </row>
    <row r="19" spans="1:6" ht="13.5">
      <c r="A19" s="2" t="s">
        <v>57</v>
      </c>
      <c r="B19">
        <v>784</v>
      </c>
      <c r="C19">
        <v>38291</v>
      </c>
      <c r="D19">
        <v>7931</v>
      </c>
      <c r="E19" s="5">
        <f t="shared" si="0"/>
        <v>207.1243895432347</v>
      </c>
      <c r="F19" s="5">
        <f t="shared" si="1"/>
        <v>162385.52140189603</v>
      </c>
    </row>
    <row r="20" spans="1:6" ht="13.5">
      <c r="A20" t="s">
        <v>26</v>
      </c>
      <c r="B20">
        <f>SUM(B2:B19)</f>
        <v>120287</v>
      </c>
      <c r="C20">
        <f>SUM(C2:C19)</f>
        <v>7388546</v>
      </c>
      <c r="D20">
        <f>SUM(D2:D19)</f>
        <v>37306</v>
      </c>
      <c r="E20" s="5">
        <f t="shared" si="0"/>
        <v>5.049166642530208</v>
      </c>
      <c r="F20" s="5">
        <f>SUM(F2:F19)</f>
        <v>788823.9373912332</v>
      </c>
    </row>
    <row r="21" spans="5:7" ht="13.5">
      <c r="E21" s="6">
        <f>F20/B20</f>
        <v>6.557848623635415</v>
      </c>
      <c r="F21" s="4"/>
      <c r="G21" t="s">
        <v>70</v>
      </c>
    </row>
    <row r="23" spans="4:5" ht="13.5">
      <c r="D23" t="s">
        <v>82</v>
      </c>
      <c r="E23" t="s">
        <v>83</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J31"/>
  <sheetViews>
    <sheetView zoomScalePageLayoutView="0" workbookViewId="0" topLeftCell="A7">
      <selection activeCell="D22" sqref="D22"/>
    </sheetView>
  </sheetViews>
  <sheetFormatPr defaultColWidth="9.00390625" defaultRowHeight="13.5"/>
  <cols>
    <col min="1" max="1" width="15.125" style="0" bestFit="1" customWidth="1"/>
    <col min="2" max="2" width="15.125" style="0" customWidth="1"/>
    <col min="3" max="3" width="15.125" style="0" bestFit="1" customWidth="1"/>
    <col min="4" max="4" width="23.75390625" style="0" bestFit="1" customWidth="1"/>
    <col min="5" max="5" width="8.50390625" style="0" bestFit="1" customWidth="1"/>
    <col min="6" max="6" width="10.375" style="0" bestFit="1" customWidth="1"/>
    <col min="7" max="7" width="11.00390625" style="0" bestFit="1" customWidth="1"/>
    <col min="8" max="8" width="8.50390625" style="0" bestFit="1" customWidth="1"/>
    <col min="9" max="9" width="10.375" style="0" bestFit="1" customWidth="1"/>
    <col min="10" max="10" width="11.00390625" style="0" bestFit="1" customWidth="1"/>
  </cols>
  <sheetData>
    <row r="1" spans="5:8" ht="13.5">
      <c r="E1" t="s">
        <v>74</v>
      </c>
      <c r="H1" t="s">
        <v>74</v>
      </c>
    </row>
    <row r="2" spans="1:10" ht="13.5">
      <c r="A2" s="4"/>
      <c r="B2" s="4" t="s">
        <v>58</v>
      </c>
      <c r="C2" s="4" t="s">
        <v>79</v>
      </c>
      <c r="D2" s="4" t="s">
        <v>63</v>
      </c>
      <c r="E2" s="4" t="s">
        <v>64</v>
      </c>
      <c r="F2" s="4" t="s">
        <v>65</v>
      </c>
      <c r="G2" s="4" t="s">
        <v>62</v>
      </c>
      <c r="H2" s="4" t="s">
        <v>66</v>
      </c>
      <c r="I2" s="4" t="s">
        <v>67</v>
      </c>
      <c r="J2" s="4" t="s">
        <v>62</v>
      </c>
    </row>
    <row r="3" spans="1:10" ht="13.5">
      <c r="A3" s="7" t="s">
        <v>40</v>
      </c>
      <c r="B3" s="4">
        <v>8180</v>
      </c>
      <c r="C3" s="7">
        <v>11885</v>
      </c>
      <c r="D3" s="4">
        <v>145.3</v>
      </c>
      <c r="E3" s="4">
        <v>4302</v>
      </c>
      <c r="F3" s="4">
        <v>18</v>
      </c>
      <c r="G3" s="5">
        <f>E3*D3/100000</f>
        <v>6.250806000000001</v>
      </c>
      <c r="H3" s="4">
        <v>5283</v>
      </c>
      <c r="I3" s="4">
        <v>22</v>
      </c>
      <c r="J3" s="5">
        <f>H3*D3/100000</f>
        <v>7.676199</v>
      </c>
    </row>
    <row r="4" spans="1:10" ht="13.5">
      <c r="A4" s="7" t="s">
        <v>41</v>
      </c>
      <c r="B4" s="4">
        <v>8338</v>
      </c>
      <c r="C4" s="7">
        <v>1759</v>
      </c>
      <c r="D4" s="4">
        <v>21.1</v>
      </c>
      <c r="E4" s="4">
        <v>4978</v>
      </c>
      <c r="F4" s="4">
        <v>2</v>
      </c>
      <c r="G4" s="5">
        <f aca="true" t="shared" si="0" ref="G4:G20">E4*D4/100000</f>
        <v>1.0503580000000001</v>
      </c>
      <c r="H4" s="4">
        <v>5686</v>
      </c>
      <c r="I4" s="4">
        <v>3</v>
      </c>
      <c r="J4" s="5">
        <f aca="true" t="shared" si="1" ref="J4:J20">H4*D4/100000</f>
        <v>1.199746</v>
      </c>
    </row>
    <row r="5" spans="1:10" ht="13.5">
      <c r="A5" s="7" t="s">
        <v>42</v>
      </c>
      <c r="B5" s="4">
        <v>8497</v>
      </c>
      <c r="C5" s="7">
        <v>1402</v>
      </c>
      <c r="D5" s="4">
        <v>16.5</v>
      </c>
      <c r="E5" s="4">
        <v>5874</v>
      </c>
      <c r="F5" s="4">
        <v>2</v>
      </c>
      <c r="G5" s="5">
        <f t="shared" si="0"/>
        <v>0.96921</v>
      </c>
      <c r="H5" s="4">
        <v>6211</v>
      </c>
      <c r="I5" s="4">
        <v>3</v>
      </c>
      <c r="J5" s="5">
        <f t="shared" si="1"/>
        <v>1.024815</v>
      </c>
    </row>
    <row r="6" spans="1:10" ht="13.5">
      <c r="A6" s="7" t="s">
        <v>43</v>
      </c>
      <c r="B6" s="4">
        <v>8655</v>
      </c>
      <c r="C6" s="7">
        <v>4085</v>
      </c>
      <c r="D6" s="4">
        <v>47.2</v>
      </c>
      <c r="E6" s="4">
        <v>5869</v>
      </c>
      <c r="F6" s="4">
        <v>4</v>
      </c>
      <c r="G6" s="5">
        <f t="shared" si="0"/>
        <v>2.770168</v>
      </c>
      <c r="H6" s="4">
        <v>5845</v>
      </c>
      <c r="I6" s="4">
        <v>6</v>
      </c>
      <c r="J6" s="5">
        <f t="shared" si="1"/>
        <v>2.75884</v>
      </c>
    </row>
    <row r="7" spans="1:10" ht="13.5">
      <c r="A7" s="7" t="s">
        <v>44</v>
      </c>
      <c r="B7" s="4">
        <v>8814</v>
      </c>
      <c r="C7" s="7">
        <v>5032</v>
      </c>
      <c r="D7" s="4">
        <v>57.1</v>
      </c>
      <c r="E7" s="4">
        <v>4842</v>
      </c>
      <c r="F7" s="4">
        <v>7</v>
      </c>
      <c r="G7" s="5">
        <f t="shared" si="0"/>
        <v>2.7647820000000003</v>
      </c>
      <c r="H7" s="4">
        <v>6111</v>
      </c>
      <c r="I7" s="4">
        <v>8</v>
      </c>
      <c r="J7" s="5">
        <f t="shared" si="1"/>
        <v>3.4893810000000003</v>
      </c>
    </row>
    <row r="8" spans="1:10" ht="13.5">
      <c r="A8" s="7" t="s">
        <v>45</v>
      </c>
      <c r="B8" s="4">
        <v>8972</v>
      </c>
      <c r="C8" s="7">
        <v>5463</v>
      </c>
      <c r="D8" s="4">
        <v>60.9</v>
      </c>
      <c r="E8" s="4">
        <v>4073</v>
      </c>
      <c r="F8" s="4">
        <v>5</v>
      </c>
      <c r="G8" s="5">
        <f t="shared" si="0"/>
        <v>2.480457</v>
      </c>
      <c r="H8" s="4">
        <v>5374</v>
      </c>
      <c r="I8" s="4">
        <v>8</v>
      </c>
      <c r="J8" s="5">
        <f t="shared" si="1"/>
        <v>3.272766</v>
      </c>
    </row>
    <row r="9" spans="1:10" ht="13.5">
      <c r="A9" s="7" t="s">
        <v>46</v>
      </c>
      <c r="B9" s="4">
        <v>9130</v>
      </c>
      <c r="C9" s="7">
        <v>6801</v>
      </c>
      <c r="D9" s="4">
        <v>74.5</v>
      </c>
      <c r="E9" s="4">
        <v>4591</v>
      </c>
      <c r="F9" s="4">
        <v>7</v>
      </c>
      <c r="G9" s="5">
        <f t="shared" si="0"/>
        <v>3.420295</v>
      </c>
      <c r="H9" s="4">
        <v>5283</v>
      </c>
      <c r="I9" s="4">
        <v>12</v>
      </c>
      <c r="J9" s="5">
        <f t="shared" si="1"/>
        <v>3.935835</v>
      </c>
    </row>
    <row r="10" spans="1:10" ht="13.5">
      <c r="A10" s="7" t="s">
        <v>47</v>
      </c>
      <c r="B10" s="4">
        <v>9289</v>
      </c>
      <c r="C10" s="7">
        <v>9679</v>
      </c>
      <c r="D10" s="4">
        <v>104.2</v>
      </c>
      <c r="E10" s="4">
        <v>5172</v>
      </c>
      <c r="F10" s="4">
        <v>11</v>
      </c>
      <c r="G10" s="5">
        <f t="shared" si="0"/>
        <v>5.3892240000000005</v>
      </c>
      <c r="H10" s="4">
        <v>6162</v>
      </c>
      <c r="I10" s="4">
        <v>14</v>
      </c>
      <c r="J10" s="5">
        <f t="shared" si="1"/>
        <v>6.420804</v>
      </c>
    </row>
    <row r="11" spans="1:10" ht="13.5">
      <c r="A11" s="7" t="s">
        <v>48</v>
      </c>
      <c r="B11" s="4">
        <v>9400</v>
      </c>
      <c r="C11" s="7">
        <v>16506</v>
      </c>
      <c r="D11" s="4">
        <v>175.6</v>
      </c>
      <c r="E11" s="4">
        <v>5015</v>
      </c>
      <c r="F11" s="4">
        <v>16</v>
      </c>
      <c r="G11" s="5">
        <f t="shared" si="0"/>
        <v>8.80634</v>
      </c>
      <c r="H11" s="4">
        <v>6273</v>
      </c>
      <c r="I11" s="4">
        <v>22</v>
      </c>
      <c r="J11" s="5">
        <f t="shared" si="1"/>
        <v>11.015388</v>
      </c>
    </row>
    <row r="12" spans="1:10" ht="13.5">
      <c r="A12" s="7" t="s">
        <v>49</v>
      </c>
      <c r="B12" s="4">
        <v>8651</v>
      </c>
      <c r="C12" s="7">
        <v>23971</v>
      </c>
      <c r="D12" s="4">
        <v>277.1</v>
      </c>
      <c r="E12" s="4">
        <v>4043</v>
      </c>
      <c r="F12" s="4">
        <v>19</v>
      </c>
      <c r="G12" s="5">
        <f t="shared" si="0"/>
        <v>11.203153</v>
      </c>
      <c r="H12" s="4">
        <v>5348</v>
      </c>
      <c r="I12" s="4">
        <v>26</v>
      </c>
      <c r="J12" s="5">
        <f t="shared" si="1"/>
        <v>14.819308000000001</v>
      </c>
    </row>
    <row r="13" spans="1:10" ht="13.5">
      <c r="A13" s="7" t="s">
        <v>50</v>
      </c>
      <c r="B13" s="4">
        <v>7616</v>
      </c>
      <c r="C13" s="7">
        <v>34698</v>
      </c>
      <c r="D13" s="4">
        <v>455.6</v>
      </c>
      <c r="E13" s="4">
        <v>3358</v>
      </c>
      <c r="F13" s="4">
        <v>22</v>
      </c>
      <c r="G13" s="5">
        <f t="shared" si="0"/>
        <v>15.299048</v>
      </c>
      <c r="H13" s="4">
        <v>4365</v>
      </c>
      <c r="I13" s="4">
        <v>33</v>
      </c>
      <c r="J13" s="5">
        <f t="shared" si="1"/>
        <v>19.88694</v>
      </c>
    </row>
    <row r="14" spans="1:10" ht="13.5">
      <c r="A14" s="7" t="s">
        <v>51</v>
      </c>
      <c r="B14" s="4">
        <v>6581</v>
      </c>
      <c r="C14" s="7">
        <v>43059</v>
      </c>
      <c r="D14" s="4">
        <v>654.3</v>
      </c>
      <c r="E14" s="4">
        <v>2919</v>
      </c>
      <c r="F14" s="4">
        <v>33</v>
      </c>
      <c r="G14" s="5">
        <f t="shared" si="0"/>
        <v>19.099017</v>
      </c>
      <c r="H14" s="4">
        <v>4065</v>
      </c>
      <c r="I14" s="4">
        <v>43</v>
      </c>
      <c r="J14" s="5">
        <f t="shared" si="1"/>
        <v>26.597295</v>
      </c>
    </row>
    <row r="15" spans="1:10" ht="13.5">
      <c r="A15" s="7" t="s">
        <v>52</v>
      </c>
      <c r="B15" s="4">
        <v>5546</v>
      </c>
      <c r="C15" s="7">
        <v>52614</v>
      </c>
      <c r="D15" s="4">
        <v>948.7</v>
      </c>
      <c r="E15" s="4">
        <v>2470</v>
      </c>
      <c r="F15" s="4">
        <v>51</v>
      </c>
      <c r="G15" s="5">
        <f t="shared" si="0"/>
        <v>23.43289</v>
      </c>
      <c r="H15" s="4">
        <v>3605</v>
      </c>
      <c r="I15" s="4">
        <v>66</v>
      </c>
      <c r="J15" s="5">
        <f t="shared" si="1"/>
        <v>34.200635</v>
      </c>
    </row>
    <row r="16" spans="1:10" ht="13.5">
      <c r="A16" s="7" t="s">
        <v>53</v>
      </c>
      <c r="B16" s="4">
        <v>4511</v>
      </c>
      <c r="C16" s="7">
        <v>70100</v>
      </c>
      <c r="D16" s="4">
        <v>1554</v>
      </c>
      <c r="E16" s="4">
        <v>1981</v>
      </c>
      <c r="F16" s="4">
        <v>70</v>
      </c>
      <c r="G16" s="5">
        <f t="shared" si="0"/>
        <v>30.78474</v>
      </c>
      <c r="H16" s="4">
        <v>3258</v>
      </c>
      <c r="I16" s="4">
        <v>94</v>
      </c>
      <c r="J16" s="5">
        <f t="shared" si="1"/>
        <v>50.62932</v>
      </c>
    </row>
    <row r="17" spans="1:10" ht="13.5">
      <c r="A17" s="7" t="s">
        <v>54</v>
      </c>
      <c r="B17" s="4">
        <v>3476</v>
      </c>
      <c r="C17" s="7">
        <v>94460</v>
      </c>
      <c r="D17" s="4">
        <v>2717.5</v>
      </c>
      <c r="E17" s="4">
        <v>1358</v>
      </c>
      <c r="F17" s="4">
        <v>75</v>
      </c>
      <c r="G17" s="5">
        <f t="shared" si="0"/>
        <v>36.90365</v>
      </c>
      <c r="H17" s="4">
        <v>2694</v>
      </c>
      <c r="I17" s="4">
        <v>126</v>
      </c>
      <c r="J17" s="5">
        <f t="shared" si="1"/>
        <v>73.20945</v>
      </c>
    </row>
    <row r="18" spans="1:10" ht="13.5">
      <c r="A18" s="7" t="s">
        <v>55</v>
      </c>
      <c r="B18" s="4">
        <v>2441</v>
      </c>
      <c r="C18" s="7">
        <v>121574</v>
      </c>
      <c r="D18" s="4">
        <v>4980.5</v>
      </c>
      <c r="E18" s="4">
        <v>766</v>
      </c>
      <c r="F18" s="4">
        <v>68</v>
      </c>
      <c r="G18" s="5">
        <f t="shared" si="0"/>
        <v>38.15063</v>
      </c>
      <c r="H18" s="4">
        <v>1661</v>
      </c>
      <c r="I18" s="4">
        <v>136</v>
      </c>
      <c r="J18" s="5">
        <f t="shared" si="1"/>
        <v>82.726105</v>
      </c>
    </row>
    <row r="19" spans="1:10" ht="13.5">
      <c r="A19" s="7" t="s">
        <v>56</v>
      </c>
      <c r="B19" s="4">
        <v>1406</v>
      </c>
      <c r="C19" s="7">
        <v>120079</v>
      </c>
      <c r="D19" s="4">
        <v>8540.5</v>
      </c>
      <c r="E19" s="4">
        <v>312</v>
      </c>
      <c r="F19" s="4">
        <v>39</v>
      </c>
      <c r="G19" s="5">
        <f t="shared" si="0"/>
        <v>26.64636</v>
      </c>
      <c r="H19" s="4">
        <v>853</v>
      </c>
      <c r="I19" s="4">
        <v>104</v>
      </c>
      <c r="J19" s="5">
        <f t="shared" si="1"/>
        <v>72.850465</v>
      </c>
    </row>
    <row r="20" spans="1:10" ht="13.5">
      <c r="A20" s="7" t="s">
        <v>57</v>
      </c>
      <c r="B20" s="4">
        <v>784</v>
      </c>
      <c r="C20" s="7">
        <v>131732</v>
      </c>
      <c r="D20" s="4">
        <v>16802.6</v>
      </c>
      <c r="E20" s="4">
        <v>108</v>
      </c>
      <c r="F20" s="4">
        <v>26</v>
      </c>
      <c r="G20" s="5">
        <f t="shared" si="0"/>
        <v>18.146807999999996</v>
      </c>
      <c r="H20" s="4">
        <v>527</v>
      </c>
      <c r="I20" s="4">
        <v>124</v>
      </c>
      <c r="J20" s="5">
        <f t="shared" si="1"/>
        <v>88.549702</v>
      </c>
    </row>
    <row r="21" spans="1:10" ht="13.5">
      <c r="A21" s="4" t="s">
        <v>26</v>
      </c>
      <c r="B21" s="4">
        <f>SUM(B3:B20)</f>
        <v>120287</v>
      </c>
      <c r="C21" s="7">
        <f>SUM(C3:C20)</f>
        <v>754899</v>
      </c>
      <c r="D21" s="4">
        <f>C21/B21*100</f>
        <v>627.5815341641242</v>
      </c>
      <c r="E21" s="4">
        <f aca="true" t="shared" si="2" ref="E21:J21">SUM(E3:E20)</f>
        <v>62031</v>
      </c>
      <c r="F21" s="4">
        <f t="shared" si="2"/>
        <v>475</v>
      </c>
      <c r="G21" s="5">
        <f t="shared" si="2"/>
        <v>253.567936</v>
      </c>
      <c r="H21" s="4">
        <f t="shared" si="2"/>
        <v>78604</v>
      </c>
      <c r="I21" s="4">
        <f t="shared" si="2"/>
        <v>850</v>
      </c>
      <c r="J21" s="5">
        <f t="shared" si="2"/>
        <v>504.26299400000005</v>
      </c>
    </row>
    <row r="22" spans="1:10" ht="13.5">
      <c r="A22" s="4"/>
      <c r="B22" s="4"/>
      <c r="C22" s="4"/>
      <c r="D22" s="4"/>
      <c r="E22" s="4"/>
      <c r="F22" s="4"/>
      <c r="G22" s="6">
        <f>F21/G21*100</f>
        <v>187.3265238078051</v>
      </c>
      <c r="H22" s="4"/>
      <c r="I22" s="4"/>
      <c r="J22" s="6">
        <f>I21/J21*100</f>
        <v>168.56283528907932</v>
      </c>
    </row>
    <row r="23" spans="7:10" ht="13.5">
      <c r="G23" s="4" t="s">
        <v>71</v>
      </c>
      <c r="J23" s="4" t="s">
        <v>72</v>
      </c>
    </row>
    <row r="25" ht="13.5">
      <c r="D25" t="s">
        <v>73</v>
      </c>
    </row>
    <row r="27" ht="13.5">
      <c r="D27" t="s">
        <v>75</v>
      </c>
    </row>
    <row r="28" ht="13.5">
      <c r="D28" t="s">
        <v>76</v>
      </c>
    </row>
    <row r="29" ht="13.5">
      <c r="D29" t="s">
        <v>77</v>
      </c>
    </row>
    <row r="30" ht="13.5">
      <c r="D30" t="s">
        <v>78</v>
      </c>
    </row>
    <row r="31" spans="3:5" ht="13.5">
      <c r="C31" t="s">
        <v>81</v>
      </c>
      <c r="D31" s="10">
        <f>C21/B21*G22/100</f>
        <v>11.756266720093466</v>
      </c>
      <c r="E31" t="s">
        <v>80</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U22"/>
  <sheetViews>
    <sheetView tabSelected="1" zoomScalePageLayoutView="0" workbookViewId="0" topLeftCell="A1">
      <selection activeCell="U16" sqref="U16"/>
    </sheetView>
  </sheetViews>
  <sheetFormatPr defaultColWidth="9.00390625" defaultRowHeight="13.5"/>
  <cols>
    <col min="1" max="1" width="6.50390625" style="0" bestFit="1" customWidth="1"/>
    <col min="2" max="2" width="7.50390625" style="0" bestFit="1" customWidth="1"/>
    <col min="3" max="3" width="7.125" style="0" bestFit="1" customWidth="1"/>
    <col min="4" max="7" width="6.25390625" style="0" bestFit="1" customWidth="1"/>
    <col min="9" max="11" width="8.50390625" style="0" bestFit="1" customWidth="1"/>
    <col min="12" max="12" width="16.625" style="0" bestFit="1" customWidth="1"/>
    <col min="13" max="13" width="8.50390625" style="0" bestFit="1" customWidth="1"/>
    <col min="14" max="14" width="8.125" style="0" bestFit="1" customWidth="1"/>
    <col min="15" max="15" width="7.125" style="0" bestFit="1" customWidth="1"/>
    <col min="16" max="16" width="8.50390625" style="0" bestFit="1" customWidth="1"/>
    <col min="17" max="17" width="10.125" style="0" bestFit="1" customWidth="1"/>
    <col min="18" max="18" width="12.75390625" style="0" bestFit="1" customWidth="1"/>
    <col min="19" max="19" width="7.50390625" style="0" customWidth="1"/>
    <col min="20" max="20" width="8.50390625" style="0" customWidth="1"/>
  </cols>
  <sheetData>
    <row r="1" spans="1:16" ht="13.5">
      <c r="A1" t="s">
        <v>68</v>
      </c>
      <c r="B1" t="s">
        <v>19</v>
      </c>
      <c r="C1" t="s">
        <v>20</v>
      </c>
      <c r="K1" t="s">
        <v>69</v>
      </c>
      <c r="P1" t="s">
        <v>69</v>
      </c>
    </row>
    <row r="2" spans="3:21" ht="13.5">
      <c r="C2" t="s">
        <v>21</v>
      </c>
      <c r="D2" t="s">
        <v>22</v>
      </c>
      <c r="E2" t="s">
        <v>23</v>
      </c>
      <c r="F2" t="s">
        <v>24</v>
      </c>
      <c r="G2" t="s">
        <v>25</v>
      </c>
      <c r="H2" t="s">
        <v>26</v>
      </c>
      <c r="I2" t="s">
        <v>27</v>
      </c>
      <c r="J2" t="s">
        <v>28</v>
      </c>
      <c r="K2" s="3" t="s">
        <v>29</v>
      </c>
      <c r="L2" t="s">
        <v>30</v>
      </c>
      <c r="M2" t="s">
        <v>31</v>
      </c>
      <c r="N2" t="s">
        <v>32</v>
      </c>
      <c r="O2" t="s">
        <v>33</v>
      </c>
      <c r="P2" s="3" t="s">
        <v>34</v>
      </c>
      <c r="Q2" t="s">
        <v>35</v>
      </c>
      <c r="R2" t="s">
        <v>36</v>
      </c>
      <c r="S2" t="s">
        <v>37</v>
      </c>
      <c r="T2" t="s">
        <v>38</v>
      </c>
      <c r="U2" t="s">
        <v>39</v>
      </c>
    </row>
    <row r="3" spans="1:21" ht="13.5">
      <c r="A3" t="s">
        <v>0</v>
      </c>
      <c r="B3">
        <v>1206</v>
      </c>
      <c r="C3">
        <v>0</v>
      </c>
      <c r="D3">
        <v>5</v>
      </c>
      <c r="E3">
        <v>6</v>
      </c>
      <c r="F3">
        <v>6</v>
      </c>
      <c r="G3">
        <v>2</v>
      </c>
      <c r="H3">
        <f>SUM(C3:G3)</f>
        <v>19</v>
      </c>
      <c r="I3" s="8">
        <f>H3/B3/5</f>
        <v>0.003150912106135987</v>
      </c>
      <c r="J3" s="8">
        <f>I3*1</f>
        <v>0.003150912106135987</v>
      </c>
      <c r="K3">
        <v>0.80872</v>
      </c>
      <c r="L3" s="8">
        <f>J3*K3+1</f>
        <v>1.0025482056384742</v>
      </c>
      <c r="M3" s="8">
        <f>J3/L3</f>
        <v>0.003142903342118421</v>
      </c>
      <c r="N3" s="9">
        <v>100000</v>
      </c>
      <c r="O3" s="9">
        <f>M3*N3</f>
        <v>314.2903342118421</v>
      </c>
      <c r="P3">
        <f>1-K3</f>
        <v>0.19128</v>
      </c>
      <c r="Q3" s="9">
        <f>(N3-O3)*1</f>
        <v>99685.70966578816</v>
      </c>
      <c r="R3" s="9">
        <f>P3*O3*1</f>
        <v>60.11745512804116</v>
      </c>
      <c r="S3">
        <f>Q3+R3</f>
        <v>99745.8271209162</v>
      </c>
      <c r="T3">
        <f>T4+S3</f>
        <v>8212866.450883878</v>
      </c>
      <c r="U3">
        <f>ROUND(T3/N3,2)</f>
        <v>82.13</v>
      </c>
    </row>
    <row r="4" spans="1:21" ht="13.5">
      <c r="A4" s="2" t="s">
        <v>2</v>
      </c>
      <c r="B4">
        <v>4745</v>
      </c>
      <c r="C4">
        <v>0</v>
      </c>
      <c r="D4">
        <v>1</v>
      </c>
      <c r="E4">
        <v>1</v>
      </c>
      <c r="F4">
        <v>1</v>
      </c>
      <c r="G4">
        <v>1</v>
      </c>
      <c r="H4">
        <f aca="true" t="shared" si="0" ref="H4:H21">SUM(C4:G4)</f>
        <v>4</v>
      </c>
      <c r="I4" s="8">
        <f aca="true" t="shared" si="1" ref="I4:I21">H4/B4/5</f>
        <v>0.00016859852476290834</v>
      </c>
      <c r="J4" s="8">
        <f>I4*4</f>
        <v>0.0006743940990516334</v>
      </c>
      <c r="K4">
        <v>0.62269</v>
      </c>
      <c r="L4" s="8">
        <f aca="true" t="shared" si="2" ref="L4:L20">J4*K4+1</f>
        <v>1.0004199384615384</v>
      </c>
      <c r="M4" s="8">
        <f aca="true" t="shared" si="3" ref="M4:M20">J4/L4</f>
        <v>0.0006741110139095461</v>
      </c>
      <c r="N4" s="9">
        <f>N3-O3</f>
        <v>99685.70966578816</v>
      </c>
      <c r="O4" s="9">
        <f>M4*N4</f>
        <v>67.1992348150971</v>
      </c>
      <c r="P4">
        <f aca="true" t="shared" si="4" ref="P4:P20">1-K4</f>
        <v>0.37731000000000003</v>
      </c>
      <c r="Q4" s="9">
        <f>(N4-O4)*4</f>
        <v>398474.04172389227</v>
      </c>
      <c r="R4" s="9">
        <f>P4*O4*4</f>
        <v>101.41977315233716</v>
      </c>
      <c r="S4">
        <f aca="true" t="shared" si="5" ref="S4:S20">Q4+R4</f>
        <v>398575.4614970446</v>
      </c>
      <c r="T4">
        <f>T5+S4</f>
        <v>8113120.623762962</v>
      </c>
      <c r="U4">
        <f aca="true" t="shared" si="6" ref="U4:U21">ROUND(T4/N4,2)</f>
        <v>81.39</v>
      </c>
    </row>
    <row r="5" spans="1:21" ht="13.5">
      <c r="A5" s="1" t="s">
        <v>1</v>
      </c>
      <c r="B5">
        <v>5697</v>
      </c>
      <c r="C5">
        <v>0</v>
      </c>
      <c r="D5">
        <v>0</v>
      </c>
      <c r="E5">
        <v>1</v>
      </c>
      <c r="F5">
        <v>0</v>
      </c>
      <c r="G5">
        <v>2</v>
      </c>
      <c r="H5">
        <f t="shared" si="0"/>
        <v>3</v>
      </c>
      <c r="I5" s="8">
        <f t="shared" si="1"/>
        <v>0.000105318588730911</v>
      </c>
      <c r="J5" s="8">
        <f>I5*5</f>
        <v>0.000526592943654555</v>
      </c>
      <c r="K5">
        <v>0.532</v>
      </c>
      <c r="L5" s="8">
        <f t="shared" si="2"/>
        <v>1.0002801474460241</v>
      </c>
      <c r="M5" s="8">
        <f t="shared" si="3"/>
        <v>0.0005264454613030999</v>
      </c>
      <c r="N5" s="9">
        <f aca="true" t="shared" si="7" ref="N5:N21">N4-O4</f>
        <v>99618.51043097307</v>
      </c>
      <c r="O5" s="9">
        <f aca="true" t="shared" si="8" ref="O5:O20">M5*N5</f>
        <v>52.44371267816129</v>
      </c>
      <c r="P5">
        <f t="shared" si="4"/>
        <v>0.46799999999999997</v>
      </c>
      <c r="Q5" s="9">
        <f>(N5-O5)*5</f>
        <v>497830.33359147457</v>
      </c>
      <c r="R5" s="9">
        <f>P5*O5*5</f>
        <v>122.7182876668974</v>
      </c>
      <c r="S5">
        <f t="shared" si="5"/>
        <v>497953.0518791415</v>
      </c>
      <c r="T5">
        <f aca="true" t="shared" si="9" ref="T5:T18">T6+S5</f>
        <v>7714545.162265918</v>
      </c>
      <c r="U5">
        <f t="shared" si="6"/>
        <v>77.44</v>
      </c>
    </row>
    <row r="6" spans="1:21" ht="13.5">
      <c r="A6" s="2" t="s">
        <v>3</v>
      </c>
      <c r="B6">
        <v>6410</v>
      </c>
      <c r="C6">
        <v>1</v>
      </c>
      <c r="D6">
        <v>0</v>
      </c>
      <c r="E6">
        <v>0</v>
      </c>
      <c r="F6">
        <v>1</v>
      </c>
      <c r="G6">
        <v>1</v>
      </c>
      <c r="H6">
        <f t="shared" si="0"/>
        <v>3</v>
      </c>
      <c r="I6" s="8">
        <f t="shared" si="1"/>
        <v>9.3603744149766E-05</v>
      </c>
      <c r="J6" s="8">
        <f aca="true" t="shared" si="10" ref="J6:J21">I6*5</f>
        <v>0.00046801872074883</v>
      </c>
      <c r="K6">
        <v>0.48</v>
      </c>
      <c r="L6" s="8">
        <f t="shared" si="2"/>
        <v>1.0002246489859594</v>
      </c>
      <c r="M6" s="8">
        <f t="shared" si="3"/>
        <v>0.0004679136044320777</v>
      </c>
      <c r="N6" s="9">
        <f t="shared" si="7"/>
        <v>99566.06671829491</v>
      </c>
      <c r="O6" s="9">
        <f t="shared" si="8"/>
        <v>46.588317157282106</v>
      </c>
      <c r="P6">
        <f t="shared" si="4"/>
        <v>0.52</v>
      </c>
      <c r="Q6" s="9">
        <f aca="true" t="shared" si="11" ref="Q6:Q20">(N6-O6)*5</f>
        <v>497597.39200568816</v>
      </c>
      <c r="R6" s="9">
        <f aca="true" t="shared" si="12" ref="R6:R20">P6*O6*5</f>
        <v>121.12962460893348</v>
      </c>
      <c r="S6">
        <f t="shared" si="5"/>
        <v>497718.5216302971</v>
      </c>
      <c r="T6">
        <f t="shared" si="9"/>
        <v>7216592.110386777</v>
      </c>
      <c r="U6">
        <f t="shared" si="6"/>
        <v>72.48</v>
      </c>
    </row>
    <row r="7" spans="1:21" ht="13.5">
      <c r="A7" s="2" t="s">
        <v>4</v>
      </c>
      <c r="B7">
        <v>6996</v>
      </c>
      <c r="C7">
        <v>4</v>
      </c>
      <c r="D7">
        <v>3</v>
      </c>
      <c r="E7">
        <v>3</v>
      </c>
      <c r="F7">
        <v>4</v>
      </c>
      <c r="G7">
        <v>1</v>
      </c>
      <c r="H7">
        <f t="shared" si="0"/>
        <v>15</v>
      </c>
      <c r="I7" s="8">
        <f t="shared" si="1"/>
        <v>0.0004288164665523156</v>
      </c>
      <c r="J7" s="8">
        <f t="shared" si="10"/>
        <v>0.002144082332761578</v>
      </c>
      <c r="K7">
        <v>0.43956</v>
      </c>
      <c r="L7" s="8">
        <f t="shared" si="2"/>
        <v>1.0009424528301887</v>
      </c>
      <c r="M7" s="8">
        <f t="shared" si="3"/>
        <v>0.002142063538916882</v>
      </c>
      <c r="N7" s="9">
        <f t="shared" si="7"/>
        <v>99519.47840113763</v>
      </c>
      <c r="O7" s="9">
        <f t="shared" si="8"/>
        <v>213.1770460951031</v>
      </c>
      <c r="P7">
        <f t="shared" si="4"/>
        <v>0.56044</v>
      </c>
      <c r="Q7" s="9">
        <f t="shared" si="11"/>
        <v>496531.5067752126</v>
      </c>
      <c r="R7" s="9">
        <f t="shared" si="12"/>
        <v>597.364718567698</v>
      </c>
      <c r="S7">
        <f t="shared" si="5"/>
        <v>497128.8714937803</v>
      </c>
      <c r="T7">
        <f t="shared" si="9"/>
        <v>6718873.588756479</v>
      </c>
      <c r="U7">
        <f t="shared" si="6"/>
        <v>67.51</v>
      </c>
    </row>
    <row r="8" spans="1:21" ht="13.5">
      <c r="A8" s="2" t="s">
        <v>5</v>
      </c>
      <c r="B8">
        <v>8167</v>
      </c>
      <c r="C8">
        <v>3</v>
      </c>
      <c r="D8">
        <v>4</v>
      </c>
      <c r="E8">
        <v>1</v>
      </c>
      <c r="F8">
        <v>3</v>
      </c>
      <c r="G8">
        <v>6</v>
      </c>
      <c r="H8">
        <f t="shared" si="0"/>
        <v>17</v>
      </c>
      <c r="I8" s="8">
        <f t="shared" si="1"/>
        <v>0.00041630953838618835</v>
      </c>
      <c r="J8" s="8">
        <f t="shared" si="10"/>
        <v>0.002081547691930942</v>
      </c>
      <c r="K8">
        <v>0.47857</v>
      </c>
      <c r="L8" s="8">
        <f t="shared" si="2"/>
        <v>1.0009961662789273</v>
      </c>
      <c r="M8" s="8">
        <f t="shared" si="3"/>
        <v>0.0020794761878747486</v>
      </c>
      <c r="N8" s="9">
        <f t="shared" si="7"/>
        <v>99306.30135504252</v>
      </c>
      <c r="O8" s="9">
        <f t="shared" si="8"/>
        <v>206.5050889737248</v>
      </c>
      <c r="P8">
        <f t="shared" si="4"/>
        <v>0.5214300000000001</v>
      </c>
      <c r="Q8" s="9">
        <f t="shared" si="11"/>
        <v>495498.98133034405</v>
      </c>
      <c r="R8" s="9">
        <f t="shared" si="12"/>
        <v>538.3897427178467</v>
      </c>
      <c r="S8">
        <f t="shared" si="5"/>
        <v>496037.3710730619</v>
      </c>
      <c r="T8">
        <f t="shared" si="9"/>
        <v>6221744.717262699</v>
      </c>
      <c r="U8">
        <f t="shared" si="6"/>
        <v>62.65</v>
      </c>
    </row>
    <row r="9" spans="1:21" ht="13.5">
      <c r="A9" s="2" t="s">
        <v>6</v>
      </c>
      <c r="B9">
        <v>8433</v>
      </c>
      <c r="C9">
        <v>4</v>
      </c>
      <c r="D9">
        <v>1</v>
      </c>
      <c r="E9">
        <v>5</v>
      </c>
      <c r="F9">
        <v>3</v>
      </c>
      <c r="G9">
        <v>4</v>
      </c>
      <c r="H9">
        <f t="shared" si="0"/>
        <v>17</v>
      </c>
      <c r="I9" s="8">
        <f t="shared" si="1"/>
        <v>0.00040317799122494957</v>
      </c>
      <c r="J9" s="8">
        <f t="shared" si="10"/>
        <v>0.002015889956124748</v>
      </c>
      <c r="K9">
        <v>0.48221</v>
      </c>
      <c r="L9" s="8">
        <f t="shared" si="2"/>
        <v>1.0009720822957429</v>
      </c>
      <c r="M9" s="8">
        <f t="shared" si="3"/>
        <v>0.0020139322482414066</v>
      </c>
      <c r="N9" s="9">
        <f t="shared" si="7"/>
        <v>99099.7962660688</v>
      </c>
      <c r="O9" s="9">
        <f t="shared" si="8"/>
        <v>199.5802754943893</v>
      </c>
      <c r="P9">
        <f t="shared" si="4"/>
        <v>0.51779</v>
      </c>
      <c r="Q9" s="9">
        <f t="shared" si="11"/>
        <v>494501.0799528721</v>
      </c>
      <c r="R9" s="9">
        <f t="shared" si="12"/>
        <v>516.7033542411991</v>
      </c>
      <c r="S9">
        <f t="shared" si="5"/>
        <v>495017.78330711334</v>
      </c>
      <c r="T9">
        <f t="shared" si="9"/>
        <v>5725707.346189638</v>
      </c>
      <c r="U9">
        <f t="shared" si="6"/>
        <v>57.78</v>
      </c>
    </row>
    <row r="10" spans="1:21" ht="13.5">
      <c r="A10" s="2" t="s">
        <v>7</v>
      </c>
      <c r="B10">
        <v>7389</v>
      </c>
      <c r="C10">
        <v>2</v>
      </c>
      <c r="D10">
        <v>2</v>
      </c>
      <c r="E10">
        <v>1</v>
      </c>
      <c r="F10">
        <v>3</v>
      </c>
      <c r="G10">
        <v>1</v>
      </c>
      <c r="H10">
        <f t="shared" si="0"/>
        <v>9</v>
      </c>
      <c r="I10" s="8">
        <f t="shared" si="1"/>
        <v>0.00024360535931790498</v>
      </c>
      <c r="J10" s="8">
        <f t="shared" si="10"/>
        <v>0.001218026796589525</v>
      </c>
      <c r="K10">
        <v>0.47248</v>
      </c>
      <c r="L10" s="8">
        <f t="shared" si="2"/>
        <v>1.0005754933008526</v>
      </c>
      <c r="M10" s="8">
        <f t="shared" si="3"/>
        <v>0.0012173262334971952</v>
      </c>
      <c r="N10" s="9">
        <f t="shared" si="7"/>
        <v>98900.21599057442</v>
      </c>
      <c r="O10" s="9">
        <f t="shared" si="8"/>
        <v>120.39382742386503</v>
      </c>
      <c r="P10">
        <f t="shared" si="4"/>
        <v>0.52752</v>
      </c>
      <c r="Q10" s="9">
        <f t="shared" si="11"/>
        <v>493899.11081575276</v>
      </c>
      <c r="R10" s="9">
        <f t="shared" si="12"/>
        <v>317.5507592131864</v>
      </c>
      <c r="S10">
        <f t="shared" si="5"/>
        <v>494216.6615749659</v>
      </c>
      <c r="T10">
        <f t="shared" si="9"/>
        <v>5230689.562882524</v>
      </c>
      <c r="U10">
        <f t="shared" si="6"/>
        <v>52.89</v>
      </c>
    </row>
    <row r="11" spans="1:21" ht="13.5">
      <c r="A11" s="2" t="s">
        <v>8</v>
      </c>
      <c r="B11">
        <v>7053</v>
      </c>
      <c r="C11">
        <v>2</v>
      </c>
      <c r="D11">
        <v>6</v>
      </c>
      <c r="E11">
        <v>3</v>
      </c>
      <c r="F11">
        <v>4</v>
      </c>
      <c r="G11">
        <v>5</v>
      </c>
      <c r="H11">
        <f t="shared" si="0"/>
        <v>20</v>
      </c>
      <c r="I11" s="8">
        <f t="shared" si="1"/>
        <v>0.0005671345526726216</v>
      </c>
      <c r="J11" s="8">
        <f t="shared" si="10"/>
        <v>0.002835672763363108</v>
      </c>
      <c r="K11">
        <v>0.46971</v>
      </c>
      <c r="L11" s="8">
        <f t="shared" si="2"/>
        <v>1.0013319438536792</v>
      </c>
      <c r="M11" s="8">
        <f t="shared" si="3"/>
        <v>0.002831900830457751</v>
      </c>
      <c r="N11" s="9">
        <f t="shared" si="7"/>
        <v>98779.82216315056</v>
      </c>
      <c r="O11" s="9">
        <f t="shared" si="8"/>
        <v>279.734660416295</v>
      </c>
      <c r="P11">
        <f t="shared" si="4"/>
        <v>0.5302899999999999</v>
      </c>
      <c r="Q11" s="9">
        <f t="shared" si="11"/>
        <v>492500.43751367135</v>
      </c>
      <c r="R11" s="9">
        <f t="shared" si="12"/>
        <v>741.7024653607854</v>
      </c>
      <c r="S11">
        <f t="shared" si="5"/>
        <v>493242.13997903216</v>
      </c>
      <c r="T11">
        <f t="shared" si="9"/>
        <v>4736472.901307558</v>
      </c>
      <c r="U11">
        <f t="shared" si="6"/>
        <v>47.95</v>
      </c>
    </row>
    <row r="12" spans="1:21" ht="13.5">
      <c r="A12" s="2" t="s">
        <v>9</v>
      </c>
      <c r="B12">
        <v>6763</v>
      </c>
      <c r="C12">
        <v>3</v>
      </c>
      <c r="D12">
        <v>7</v>
      </c>
      <c r="E12">
        <v>15</v>
      </c>
      <c r="F12">
        <v>11</v>
      </c>
      <c r="G12">
        <v>10</v>
      </c>
      <c r="H12">
        <f t="shared" si="0"/>
        <v>46</v>
      </c>
      <c r="I12" s="8">
        <f t="shared" si="1"/>
        <v>0.001360343043028242</v>
      </c>
      <c r="J12" s="8">
        <f t="shared" si="10"/>
        <v>0.00680171521514121</v>
      </c>
      <c r="K12">
        <v>0.46137</v>
      </c>
      <c r="L12" s="8">
        <f t="shared" si="2"/>
        <v>1.0031381073488097</v>
      </c>
      <c r="M12" s="8">
        <f t="shared" si="3"/>
        <v>0.0067804374744744175</v>
      </c>
      <c r="N12" s="9">
        <f t="shared" si="7"/>
        <v>98500.08750273427</v>
      </c>
      <c r="O12" s="9">
        <f t="shared" si="8"/>
        <v>667.8736845425486</v>
      </c>
      <c r="P12">
        <f t="shared" si="4"/>
        <v>0.5386299999999999</v>
      </c>
      <c r="Q12" s="9">
        <f t="shared" si="11"/>
        <v>489161.0690909586</v>
      </c>
      <c r="R12" s="9">
        <f t="shared" si="12"/>
        <v>1798.6840135257646</v>
      </c>
      <c r="S12">
        <f t="shared" si="5"/>
        <v>490959.7531044844</v>
      </c>
      <c r="T12">
        <f t="shared" si="9"/>
        <v>4243230.761328526</v>
      </c>
      <c r="U12">
        <f t="shared" si="6"/>
        <v>43.08</v>
      </c>
    </row>
    <row r="13" spans="1:21" ht="13.5">
      <c r="A13" s="2" t="s">
        <v>10</v>
      </c>
      <c r="B13">
        <v>7258</v>
      </c>
      <c r="C13">
        <v>11</v>
      </c>
      <c r="D13">
        <v>16</v>
      </c>
      <c r="E13">
        <v>19</v>
      </c>
      <c r="F13">
        <v>15</v>
      </c>
      <c r="G13">
        <v>17</v>
      </c>
      <c r="H13">
        <f t="shared" si="0"/>
        <v>78</v>
      </c>
      <c r="I13" s="8">
        <f t="shared" si="1"/>
        <v>0.0021493524386883437</v>
      </c>
      <c r="J13" s="8">
        <f t="shared" si="10"/>
        <v>0.010746762193441717</v>
      </c>
      <c r="K13">
        <v>0.46266</v>
      </c>
      <c r="L13" s="8">
        <f t="shared" si="2"/>
        <v>1.0049720969964178</v>
      </c>
      <c r="M13" s="8">
        <f t="shared" si="3"/>
        <v>0.010693592613726094</v>
      </c>
      <c r="N13" s="9">
        <f t="shared" si="7"/>
        <v>97832.21381819173</v>
      </c>
      <c r="O13" s="9">
        <f t="shared" si="8"/>
        <v>1046.177839070687</v>
      </c>
      <c r="P13">
        <f t="shared" si="4"/>
        <v>0.5373399999999999</v>
      </c>
      <c r="Q13" s="9">
        <f t="shared" si="11"/>
        <v>483930.1798956052</v>
      </c>
      <c r="R13" s="9">
        <f t="shared" si="12"/>
        <v>2810.7660002312145</v>
      </c>
      <c r="S13">
        <f t="shared" si="5"/>
        <v>486740.9458958364</v>
      </c>
      <c r="T13">
        <f t="shared" si="9"/>
        <v>3752271.008224041</v>
      </c>
      <c r="U13">
        <f t="shared" si="6"/>
        <v>38.35</v>
      </c>
    </row>
    <row r="14" spans="1:21" ht="13.5">
      <c r="A14" s="2" t="s">
        <v>11</v>
      </c>
      <c r="B14">
        <v>8091</v>
      </c>
      <c r="C14">
        <v>22</v>
      </c>
      <c r="D14">
        <v>24</v>
      </c>
      <c r="E14">
        <v>16</v>
      </c>
      <c r="F14">
        <v>19</v>
      </c>
      <c r="G14">
        <v>21</v>
      </c>
      <c r="H14">
        <f t="shared" si="0"/>
        <v>102</v>
      </c>
      <c r="I14" s="8">
        <f t="shared" si="1"/>
        <v>0.002521319985168706</v>
      </c>
      <c r="J14" s="8">
        <f t="shared" si="10"/>
        <v>0.01260659992584353</v>
      </c>
      <c r="K14">
        <v>0.46909</v>
      </c>
      <c r="L14" s="8">
        <f t="shared" si="2"/>
        <v>1.005913629959214</v>
      </c>
      <c r="M14" s="8">
        <f t="shared" si="3"/>
        <v>0.012532487432698055</v>
      </c>
      <c r="N14" s="9">
        <f t="shared" si="7"/>
        <v>96786.03597912104</v>
      </c>
      <c r="O14" s="9">
        <f t="shared" si="8"/>
        <v>1212.969779568996</v>
      </c>
      <c r="P14">
        <f t="shared" si="4"/>
        <v>0.53091</v>
      </c>
      <c r="Q14" s="9">
        <f t="shared" si="11"/>
        <v>477865.3309977602</v>
      </c>
      <c r="R14" s="9">
        <f t="shared" si="12"/>
        <v>3219.8889283548783</v>
      </c>
      <c r="S14">
        <f t="shared" si="5"/>
        <v>481085.21992611507</v>
      </c>
      <c r="T14">
        <f t="shared" si="9"/>
        <v>3265530.062328205</v>
      </c>
      <c r="U14">
        <f t="shared" si="6"/>
        <v>33.74</v>
      </c>
    </row>
    <row r="15" spans="1:21" ht="13.5">
      <c r="A15" s="2" t="s">
        <v>12</v>
      </c>
      <c r="B15">
        <v>6605</v>
      </c>
      <c r="C15">
        <v>26</v>
      </c>
      <c r="D15">
        <v>36</v>
      </c>
      <c r="E15">
        <v>33</v>
      </c>
      <c r="F15">
        <v>33</v>
      </c>
      <c r="G15">
        <v>36</v>
      </c>
      <c r="H15">
        <f t="shared" si="0"/>
        <v>164</v>
      </c>
      <c r="I15" s="8">
        <f t="shared" si="1"/>
        <v>0.004965934897804693</v>
      </c>
      <c r="J15" s="8">
        <f t="shared" si="10"/>
        <v>0.024829674489023467</v>
      </c>
      <c r="K15">
        <v>0.47578</v>
      </c>
      <c r="L15" s="8">
        <f t="shared" si="2"/>
        <v>1.0118134625283877</v>
      </c>
      <c r="M15" s="8">
        <f t="shared" si="3"/>
        <v>0.02453977477921415</v>
      </c>
      <c r="N15" s="9">
        <f t="shared" si="7"/>
        <v>95573.06619955203</v>
      </c>
      <c r="O15" s="9">
        <f t="shared" si="8"/>
        <v>2345.341519495931</v>
      </c>
      <c r="P15">
        <f t="shared" si="4"/>
        <v>0.52422</v>
      </c>
      <c r="Q15" s="9">
        <f t="shared" si="11"/>
        <v>466138.6234002805</v>
      </c>
      <c r="R15" s="9">
        <f t="shared" si="12"/>
        <v>6147.374656750785</v>
      </c>
      <c r="S15">
        <f t="shared" si="5"/>
        <v>472285.99805703125</v>
      </c>
      <c r="T15">
        <f t="shared" si="9"/>
        <v>2784444.84240209</v>
      </c>
      <c r="U15">
        <f t="shared" si="6"/>
        <v>29.13</v>
      </c>
    </row>
    <row r="16" spans="1:21" ht="13.5">
      <c r="A16" s="2" t="s">
        <v>13</v>
      </c>
      <c r="B16">
        <v>5641</v>
      </c>
      <c r="C16">
        <v>45</v>
      </c>
      <c r="D16">
        <v>53</v>
      </c>
      <c r="E16">
        <v>40</v>
      </c>
      <c r="F16">
        <v>36</v>
      </c>
      <c r="G16">
        <v>42</v>
      </c>
      <c r="H16">
        <f t="shared" si="0"/>
        <v>216</v>
      </c>
      <c r="I16" s="8">
        <f t="shared" si="1"/>
        <v>0.007658216628257402</v>
      </c>
      <c r="J16" s="8">
        <f t="shared" si="10"/>
        <v>0.038291083141287006</v>
      </c>
      <c r="K16">
        <v>0.46188</v>
      </c>
      <c r="L16" s="8">
        <f t="shared" si="2"/>
        <v>1.0176858854812976</v>
      </c>
      <c r="M16" s="8">
        <f t="shared" si="3"/>
        <v>0.037625640374463754</v>
      </c>
      <c r="N16" s="9">
        <f t="shared" si="7"/>
        <v>93227.7246800561</v>
      </c>
      <c r="O16" s="9">
        <f t="shared" si="8"/>
        <v>3507.7528417413096</v>
      </c>
      <c r="P16">
        <f t="shared" si="4"/>
        <v>0.5381199999999999</v>
      </c>
      <c r="Q16" s="9">
        <f t="shared" si="11"/>
        <v>448599.8591915739</v>
      </c>
      <c r="R16" s="9">
        <f t="shared" si="12"/>
        <v>9437.959795989167</v>
      </c>
      <c r="S16">
        <f t="shared" si="5"/>
        <v>458037.8189875631</v>
      </c>
      <c r="T16">
        <f t="shared" si="9"/>
        <v>2312158.844345059</v>
      </c>
      <c r="U16">
        <f t="shared" si="6"/>
        <v>24.8</v>
      </c>
    </row>
    <row r="17" spans="1:21" ht="13.5">
      <c r="A17" s="2" t="s">
        <v>14</v>
      </c>
      <c r="B17">
        <v>5383</v>
      </c>
      <c r="C17">
        <v>79</v>
      </c>
      <c r="D17">
        <v>58</v>
      </c>
      <c r="E17">
        <v>75</v>
      </c>
      <c r="F17">
        <v>74</v>
      </c>
      <c r="G17">
        <v>72</v>
      </c>
      <c r="H17">
        <f t="shared" si="0"/>
        <v>358</v>
      </c>
      <c r="I17" s="8">
        <f t="shared" si="1"/>
        <v>0.013301133197101989</v>
      </c>
      <c r="J17" s="8">
        <f t="shared" si="10"/>
        <v>0.06650566598550994</v>
      </c>
      <c r="K17">
        <v>0.46303</v>
      </c>
      <c r="L17" s="8">
        <f t="shared" si="2"/>
        <v>1.0307941185212706</v>
      </c>
      <c r="M17" s="8">
        <f t="shared" si="3"/>
        <v>0.06451886442747257</v>
      </c>
      <c r="N17" s="9">
        <f t="shared" si="7"/>
        <v>89719.97183831478</v>
      </c>
      <c r="O17" s="9">
        <f t="shared" si="8"/>
        <v>5788.630699472888</v>
      </c>
      <c r="P17">
        <f t="shared" si="4"/>
        <v>0.53697</v>
      </c>
      <c r="Q17" s="9">
        <f t="shared" si="11"/>
        <v>419656.70569420944</v>
      </c>
      <c r="R17" s="9">
        <f t="shared" si="12"/>
        <v>15541.605133479785</v>
      </c>
      <c r="S17">
        <f t="shared" si="5"/>
        <v>435198.31082768925</v>
      </c>
      <c r="T17">
        <f t="shared" si="9"/>
        <v>1854121.0253574958</v>
      </c>
      <c r="U17">
        <f t="shared" si="6"/>
        <v>20.67</v>
      </c>
    </row>
    <row r="18" spans="1:21" ht="13.5">
      <c r="A18" s="2" t="s">
        <v>15</v>
      </c>
      <c r="B18">
        <v>4753</v>
      </c>
      <c r="C18">
        <v>73</v>
      </c>
      <c r="D18">
        <v>93</v>
      </c>
      <c r="E18">
        <v>87</v>
      </c>
      <c r="F18">
        <v>88</v>
      </c>
      <c r="G18">
        <v>84</v>
      </c>
      <c r="H18">
        <f t="shared" si="0"/>
        <v>425</v>
      </c>
      <c r="I18" s="8">
        <f t="shared" si="1"/>
        <v>0.01788344203660846</v>
      </c>
      <c r="J18" s="8">
        <f t="shared" si="10"/>
        <v>0.0894172101830423</v>
      </c>
      <c r="K18">
        <v>0.45997</v>
      </c>
      <c r="L18" s="8">
        <f t="shared" si="2"/>
        <v>1.041129234167894</v>
      </c>
      <c r="M18" s="8">
        <f t="shared" si="3"/>
        <v>0.0858848327839988</v>
      </c>
      <c r="N18" s="9">
        <f t="shared" si="7"/>
        <v>83931.34113884189</v>
      </c>
      <c r="O18" s="9">
        <f t="shared" si="8"/>
        <v>7208.429199046195</v>
      </c>
      <c r="P18">
        <f t="shared" si="4"/>
        <v>0.54003</v>
      </c>
      <c r="Q18" s="9">
        <f t="shared" si="11"/>
        <v>383614.5596989785</v>
      </c>
      <c r="R18" s="9">
        <f t="shared" si="12"/>
        <v>19463.840101804584</v>
      </c>
      <c r="S18">
        <f t="shared" si="5"/>
        <v>403078.3998007831</v>
      </c>
      <c r="T18">
        <f t="shared" si="9"/>
        <v>1418922.7145298065</v>
      </c>
      <c r="U18">
        <f t="shared" si="6"/>
        <v>16.91</v>
      </c>
    </row>
    <row r="19" spans="1:21" ht="13.5">
      <c r="A19" s="2" t="s">
        <v>16</v>
      </c>
      <c r="B19">
        <v>3337</v>
      </c>
      <c r="C19">
        <v>119</v>
      </c>
      <c r="D19">
        <v>111</v>
      </c>
      <c r="E19">
        <v>111</v>
      </c>
      <c r="F19">
        <v>109</v>
      </c>
      <c r="G19">
        <v>122</v>
      </c>
      <c r="H19">
        <f t="shared" si="0"/>
        <v>572</v>
      </c>
      <c r="I19" s="8">
        <f t="shared" si="1"/>
        <v>0.03428228948157027</v>
      </c>
      <c r="J19" s="8">
        <f t="shared" si="10"/>
        <v>0.17141144740785136</v>
      </c>
      <c r="K19">
        <v>0.45432</v>
      </c>
      <c r="L19" s="8">
        <f t="shared" si="2"/>
        <v>1.077875648786335</v>
      </c>
      <c r="M19" s="8">
        <f t="shared" si="3"/>
        <v>0.15902710818345048</v>
      </c>
      <c r="N19" s="9">
        <f t="shared" si="7"/>
        <v>76722.9119397957</v>
      </c>
      <c r="O19" s="9">
        <f t="shared" si="8"/>
        <v>12201.022817199235</v>
      </c>
      <c r="P19">
        <f t="shared" si="4"/>
        <v>0.5456799999999999</v>
      </c>
      <c r="Q19" s="9">
        <f t="shared" si="11"/>
        <v>322609.4456129823</v>
      </c>
      <c r="R19" s="9">
        <f t="shared" si="12"/>
        <v>33289.27065444639</v>
      </c>
      <c r="S19">
        <f t="shared" si="5"/>
        <v>355898.7162674287</v>
      </c>
      <c r="T19">
        <f>T20+S19</f>
        <v>1015844.3147290234</v>
      </c>
      <c r="U19">
        <f t="shared" si="6"/>
        <v>13.24</v>
      </c>
    </row>
    <row r="20" spans="1:21" ht="13.5">
      <c r="A20" s="2" t="s">
        <v>17</v>
      </c>
      <c r="B20">
        <v>2080</v>
      </c>
      <c r="C20">
        <v>129</v>
      </c>
      <c r="D20">
        <v>126</v>
      </c>
      <c r="E20">
        <v>126</v>
      </c>
      <c r="F20">
        <v>130</v>
      </c>
      <c r="G20">
        <v>134</v>
      </c>
      <c r="H20">
        <f t="shared" si="0"/>
        <v>645</v>
      </c>
      <c r="I20" s="8">
        <f t="shared" si="1"/>
        <v>0.06201923076923077</v>
      </c>
      <c r="J20" s="8">
        <f t="shared" si="10"/>
        <v>0.31009615384615385</v>
      </c>
      <c r="K20">
        <v>0.46522</v>
      </c>
      <c r="L20" s="8">
        <f t="shared" si="2"/>
        <v>1.1442629326923077</v>
      </c>
      <c r="M20" s="8">
        <f t="shared" si="3"/>
        <v>0.27100078573421615</v>
      </c>
      <c r="N20" s="9">
        <f t="shared" si="7"/>
        <v>64521.88912259646</v>
      </c>
      <c r="O20" s="9">
        <f t="shared" si="8"/>
        <v>17485.482649279616</v>
      </c>
      <c r="P20">
        <f t="shared" si="4"/>
        <v>0.53478</v>
      </c>
      <c r="Q20" s="9">
        <f t="shared" si="11"/>
        <v>235182.03236658423</v>
      </c>
      <c r="R20" s="9">
        <f t="shared" si="12"/>
        <v>46754.43205590877</v>
      </c>
      <c r="S20">
        <f t="shared" si="5"/>
        <v>281936.464422493</v>
      </c>
      <c r="T20">
        <f>T21+S20</f>
        <v>659945.5984615947</v>
      </c>
      <c r="U20">
        <f t="shared" si="6"/>
        <v>10.23</v>
      </c>
    </row>
    <row r="21" spans="1:21" ht="13.5">
      <c r="A21" s="2" t="s">
        <v>18</v>
      </c>
      <c r="B21">
        <v>1764</v>
      </c>
      <c r="C21">
        <v>200</v>
      </c>
      <c r="D21">
        <v>232</v>
      </c>
      <c r="E21">
        <v>225</v>
      </c>
      <c r="F21">
        <v>252</v>
      </c>
      <c r="G21">
        <v>235</v>
      </c>
      <c r="H21">
        <f t="shared" si="0"/>
        <v>1144</v>
      </c>
      <c r="I21" s="8">
        <f t="shared" si="1"/>
        <v>0.12970521541950114</v>
      </c>
      <c r="J21" s="8">
        <f t="shared" si="10"/>
        <v>0.6485260770975056</v>
      </c>
      <c r="N21" s="9">
        <f t="shared" si="7"/>
        <v>47036.40647331685</v>
      </c>
      <c r="O21" s="9">
        <f>N21</f>
        <v>47036.40647331685</v>
      </c>
      <c r="R21">
        <f>S20*1.34076</f>
        <v>378009.1340391017</v>
      </c>
      <c r="S21">
        <f>R21</f>
        <v>378009.1340391017</v>
      </c>
      <c r="T21">
        <f>S21</f>
        <v>378009.1340391017</v>
      </c>
      <c r="U21">
        <f t="shared" si="6"/>
        <v>8.04</v>
      </c>
    </row>
    <row r="22" spans="1:2" ht="13.5">
      <c r="A22" t="s">
        <v>84</v>
      </c>
      <c r="B22">
        <f>SUM(B3:B21)</f>
        <v>107771</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日本医大衛生公衆衛生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川田智之</dc:creator>
  <cp:keywords/>
  <dc:description/>
  <cp:lastModifiedBy>KawadaT</cp:lastModifiedBy>
  <dcterms:created xsi:type="dcterms:W3CDTF">2002-12-20T09:07:43Z</dcterms:created>
  <dcterms:modified xsi:type="dcterms:W3CDTF">2022-04-14T00:25:22Z</dcterms:modified>
  <cp:category/>
  <cp:version/>
  <cp:contentType/>
  <cp:contentStatus/>
</cp:coreProperties>
</file>